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'Sheet1'!$A$1:$Q$57</definedName>
  </definedNames>
  <calcPr fullCalcOnLoad="1"/>
</workbook>
</file>

<file path=xl/sharedStrings.xml><?xml version="1.0" encoding="utf-8"?>
<sst xmlns="http://schemas.openxmlformats.org/spreadsheetml/2006/main" count="115" uniqueCount="43">
  <si>
    <t>BUSINESS SEGMENT</t>
  </si>
  <si>
    <t>Banking</t>
  </si>
  <si>
    <t>Others</t>
  </si>
  <si>
    <t>Eliminations</t>
  </si>
  <si>
    <t>Consolidated</t>
  </si>
  <si>
    <t>RM'000</t>
  </si>
  <si>
    <t>REVENUE AND EXPENSES</t>
  </si>
  <si>
    <t>Revenue</t>
  </si>
  <si>
    <t>External sales</t>
  </si>
  <si>
    <t>Inter-segment sales</t>
  </si>
  <si>
    <t>Total revenue</t>
  </si>
  <si>
    <t>Result</t>
  </si>
  <si>
    <t>Segment result</t>
  </si>
  <si>
    <t>Finance costs</t>
  </si>
  <si>
    <t>Operating profit</t>
  </si>
  <si>
    <t>Loan loss and provision</t>
  </si>
  <si>
    <t>Share of net profits of associates</t>
  </si>
  <si>
    <t>Profit before taxation</t>
  </si>
  <si>
    <t>Income taxes</t>
  </si>
  <si>
    <t>Profit after taxation</t>
  </si>
  <si>
    <t>As at June 2002</t>
  </si>
  <si>
    <t>ASSETS AND LIABILITIES</t>
  </si>
  <si>
    <t>Segment assets</t>
  </si>
  <si>
    <t>Investment in associates-equity</t>
  </si>
  <si>
    <t>Consolidated total assets</t>
  </si>
  <si>
    <t>Segment liabilities</t>
  </si>
  <si>
    <t>Consolidated liabilities</t>
  </si>
  <si>
    <t>OTHER INFORMATION</t>
  </si>
  <si>
    <t>Capital expenditure</t>
  </si>
  <si>
    <t>Depreciation</t>
  </si>
  <si>
    <t>Non-cash expenses/(income)</t>
  </si>
  <si>
    <t xml:space="preserve">  other than depreciation</t>
  </si>
  <si>
    <t>GEOGRAPHICAL SEGMENT</t>
  </si>
  <si>
    <t>Total Revenue from external customers</t>
  </si>
  <si>
    <t>Malaysia</t>
  </si>
  <si>
    <t>Takaful</t>
  </si>
  <si>
    <t>Capital Market</t>
  </si>
  <si>
    <t>Property</t>
  </si>
  <si>
    <t>Qtr Dec 2002</t>
  </si>
  <si>
    <t>Qtr Dec 2001</t>
  </si>
  <si>
    <t>As at Dec 2002</t>
  </si>
  <si>
    <t>Outside Malaysia</t>
  </si>
  <si>
    <t>A8- SEGMENT INFORMATION FOR THE PERIOD ENDED DECEMBER 31, 2002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</si>
</sst>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"/>
    <numFmt numFmtId="172" formatCode="_(* #,##0.0_);_(* \(#,##0.0\);_(* &quot;-&quot;??_);_(@_)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0" fontId="1" fillId="0" borderId="0" xfId="15" applyNumberFormat="1" applyFont="1" applyAlignment="1">
      <alignment/>
    </xf>
    <xf numFmtId="170" fontId="2" fillId="0" borderId="0" xfId="15" applyNumberFormat="1" applyFont="1" applyAlignment="1">
      <alignment/>
    </xf>
    <xf numFmtId="10" fontId="1" fillId="0" borderId="0" xfId="15" applyNumberFormat="1" applyFont="1" applyAlignment="1">
      <alignment/>
    </xf>
    <xf numFmtId="0" fontId="3" fillId="0" borderId="0" xfId="0" applyFont="1" applyAlignment="1">
      <alignment/>
    </xf>
    <xf numFmtId="170" fontId="1" fillId="0" borderId="0" xfId="15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1" fillId="0" borderId="0" xfId="15" applyNumberFormat="1" applyFont="1" applyAlignment="1">
      <alignment horizontal="center"/>
    </xf>
    <xf numFmtId="1" fontId="2" fillId="0" borderId="0" xfId="15" applyNumberFormat="1" applyFont="1" applyAlignment="1">
      <alignment horizontal="center"/>
    </xf>
    <xf numFmtId="1" fontId="2" fillId="0" borderId="0" xfId="15" applyNumberFormat="1" applyFont="1" applyAlignment="1">
      <alignment/>
    </xf>
    <xf numFmtId="170" fontId="2" fillId="0" borderId="0" xfId="15" applyNumberFormat="1" applyFont="1" applyAlignment="1">
      <alignment horizontal="center"/>
    </xf>
    <xf numFmtId="170" fontId="1" fillId="0" borderId="0" xfId="15" applyNumberFormat="1" applyFont="1" applyAlignment="1">
      <alignment horizontal="right"/>
    </xf>
    <xf numFmtId="170" fontId="2" fillId="0" borderId="0" xfId="15" applyNumberFormat="1" applyFont="1" applyAlignment="1">
      <alignment horizontal="right"/>
    </xf>
    <xf numFmtId="170" fontId="4" fillId="0" borderId="0" xfId="15" applyNumberFormat="1" applyFont="1" applyBorder="1" applyAlignment="1">
      <alignment horizontal="right"/>
    </xf>
    <xf numFmtId="170" fontId="5" fillId="0" borderId="0" xfId="15" applyNumberFormat="1" applyFont="1" applyBorder="1" applyAlignment="1">
      <alignment horizontal="right"/>
    </xf>
    <xf numFmtId="170" fontId="1" fillId="0" borderId="0" xfId="15" applyNumberFormat="1" applyFont="1" applyFill="1" applyBorder="1" applyAlignment="1">
      <alignment horizontal="right"/>
    </xf>
    <xf numFmtId="170" fontId="2" fillId="0" borderId="0" xfId="15" applyNumberFormat="1" applyFont="1" applyFill="1" applyAlignment="1">
      <alignment horizontal="right"/>
    </xf>
    <xf numFmtId="0" fontId="5" fillId="0" borderId="0" xfId="0" applyFont="1" applyAlignment="1">
      <alignment/>
    </xf>
    <xf numFmtId="170" fontId="4" fillId="0" borderId="1" xfId="15" applyNumberFormat="1" applyFont="1" applyBorder="1" applyAlignment="1">
      <alignment horizontal="right"/>
    </xf>
    <xf numFmtId="170" fontId="5" fillId="0" borderId="1" xfId="15" applyNumberFormat="1" applyFont="1" applyBorder="1" applyAlignment="1">
      <alignment horizontal="right"/>
    </xf>
    <xf numFmtId="170" fontId="5" fillId="0" borderId="0" xfId="15" applyNumberFormat="1" applyFont="1" applyAlignment="1">
      <alignment/>
    </xf>
    <xf numFmtId="170" fontId="1" fillId="0" borderId="2" xfId="15" applyNumberFormat="1" applyFont="1" applyBorder="1" applyAlignment="1">
      <alignment horizontal="right"/>
    </xf>
    <xf numFmtId="170" fontId="2" fillId="0" borderId="2" xfId="15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0" fontId="1" fillId="0" borderId="0" xfId="15" applyNumberFormat="1" applyFont="1" applyBorder="1" applyAlignment="1">
      <alignment horizontal="right"/>
    </xf>
    <xf numFmtId="170" fontId="2" fillId="0" borderId="0" xfId="15" applyNumberFormat="1" applyFont="1" applyBorder="1" applyAlignment="1">
      <alignment horizontal="right"/>
    </xf>
    <xf numFmtId="170" fontId="2" fillId="0" borderId="0" xfId="15" applyNumberFormat="1" applyFont="1" applyBorder="1" applyAlignment="1">
      <alignment/>
    </xf>
    <xf numFmtId="0" fontId="2" fillId="0" borderId="0" xfId="0" applyFont="1" applyFill="1" applyAlignment="1">
      <alignment/>
    </xf>
    <xf numFmtId="170" fontId="1" fillId="0" borderId="1" xfId="15" applyNumberFormat="1" applyFont="1" applyBorder="1" applyAlignment="1">
      <alignment horizontal="right"/>
    </xf>
    <xf numFmtId="170" fontId="2" fillId="0" borderId="1" xfId="15" applyNumberFormat="1" applyFont="1" applyBorder="1" applyAlignment="1">
      <alignment horizontal="right"/>
    </xf>
    <xf numFmtId="170" fontId="1" fillId="0" borderId="1" xfId="15" applyNumberFormat="1" applyFont="1" applyFill="1" applyBorder="1" applyAlignment="1">
      <alignment horizontal="right"/>
    </xf>
    <xf numFmtId="170" fontId="2" fillId="0" borderId="1" xfId="15" applyNumberFormat="1" applyFont="1" applyFill="1" applyBorder="1" applyAlignment="1">
      <alignment horizontal="right"/>
    </xf>
    <xf numFmtId="170" fontId="1" fillId="0" borderId="1" xfId="15" applyNumberFormat="1" applyFont="1" applyBorder="1" applyAlignment="1">
      <alignment/>
    </xf>
    <xf numFmtId="170" fontId="2" fillId="0" borderId="1" xfId="15" applyNumberFormat="1" applyFont="1" applyBorder="1" applyAlignment="1">
      <alignment/>
    </xf>
    <xf numFmtId="170" fontId="1" fillId="0" borderId="1" xfId="15" applyNumberFormat="1" applyFont="1" applyBorder="1" applyAlignment="1">
      <alignment horizontal="center"/>
    </xf>
    <xf numFmtId="170" fontId="2" fillId="0" borderId="1" xfId="15" applyNumberFormat="1" applyFont="1" applyBorder="1" applyAlignment="1">
      <alignment horizontal="center"/>
    </xf>
    <xf numFmtId="170" fontId="1" fillId="0" borderId="2" xfId="15" applyNumberFormat="1" applyFont="1" applyFill="1" applyBorder="1" applyAlignment="1">
      <alignment horizontal="right"/>
    </xf>
    <xf numFmtId="170" fontId="2" fillId="0" borderId="2" xfId="15" applyNumberFormat="1" applyFont="1" applyFill="1" applyBorder="1" applyAlignment="1">
      <alignment horizontal="right"/>
    </xf>
    <xf numFmtId="170" fontId="2" fillId="0" borderId="0" xfId="15" applyNumberFormat="1" applyFont="1" applyFill="1" applyBorder="1" applyAlignment="1">
      <alignment horizontal="right"/>
    </xf>
    <xf numFmtId="43" fontId="2" fillId="0" borderId="0" xfId="15" applyFont="1" applyFill="1" applyBorder="1" applyAlignment="1">
      <alignment/>
    </xf>
    <xf numFmtId="170" fontId="2" fillId="0" borderId="0" xfId="15" applyNumberFormat="1" applyFont="1" applyFill="1" applyAlignment="1">
      <alignment/>
    </xf>
    <xf numFmtId="170" fontId="1" fillId="0" borderId="0" xfId="15" applyNumberFormat="1" applyFont="1" applyFill="1" applyAlignment="1">
      <alignment/>
    </xf>
    <xf numFmtId="170" fontId="1" fillId="0" borderId="0" xfId="15" applyNumberFormat="1" applyFont="1" applyFill="1" applyAlignment="1">
      <alignment horizontal="right"/>
    </xf>
    <xf numFmtId="170" fontId="2" fillId="0" borderId="0" xfId="15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170" fontId="7" fillId="0" borderId="0" xfId="15" applyNumberFormat="1" applyFont="1" applyBorder="1" applyAlignment="1">
      <alignment horizontal="right"/>
    </xf>
    <xf numFmtId="170" fontId="1" fillId="0" borderId="0" xfId="15" applyNumberFormat="1" applyFont="1" applyAlignment="1">
      <alignment horizontal="center" wrapText="1"/>
    </xf>
    <xf numFmtId="170" fontId="1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ye2003--Dec2002-trial(final)plus%20ga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ye2003--Dec2002-trial(final)plus%20gai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-1&amp;2"/>
      <sheetName val="CF-3"/>
      <sheetName val="Seg-IS"/>
      <sheetName val="Seg-BS"/>
      <sheetName val="CF-4"/>
      <sheetName val="CF-5-MI"/>
      <sheetName val="CF-7-Cashflow"/>
      <sheetName val="CF-8-notes"/>
      <sheetName val="CF-9-FA Schedule"/>
      <sheetName val="CF-10-Working CF"/>
    </sheetNames>
    <sheetDataSet>
      <sheetData sheetId="1">
        <row r="37">
          <cell r="J37">
            <v>-471000</v>
          </cell>
        </row>
        <row r="42">
          <cell r="J42">
            <v>-685000</v>
          </cell>
        </row>
        <row r="44">
          <cell r="J44">
            <v>-1468000</v>
          </cell>
        </row>
      </sheetData>
      <sheetData sheetId="2">
        <row r="7">
          <cell r="D7">
            <v>9796</v>
          </cell>
          <cell r="F7">
            <v>3399832</v>
          </cell>
          <cell r="H7">
            <v>317204</v>
          </cell>
          <cell r="J7">
            <v>11875195</v>
          </cell>
          <cell r="L7">
            <v>3412991</v>
          </cell>
          <cell r="O7">
            <v>15598412</v>
          </cell>
        </row>
        <row r="8">
          <cell r="O8">
            <v>3416606</v>
          </cell>
        </row>
        <row r="9">
          <cell r="D9">
            <v>209874821</v>
          </cell>
          <cell r="F9">
            <v>37141168</v>
          </cell>
          <cell r="H9">
            <v>933100</v>
          </cell>
          <cell r="J9">
            <v>0</v>
          </cell>
          <cell r="L9">
            <v>485916</v>
          </cell>
          <cell r="O9">
            <v>5734975</v>
          </cell>
          <cell r="Q9">
            <v>6119395</v>
          </cell>
        </row>
        <row r="10">
          <cell r="O10">
            <v>1920163</v>
          </cell>
          <cell r="Q10">
            <v>2849488</v>
          </cell>
        </row>
        <row r="12">
          <cell r="D12">
            <v>100620</v>
          </cell>
          <cell r="F12">
            <v>2141703</v>
          </cell>
          <cell r="H12">
            <v>339272</v>
          </cell>
          <cell r="J12">
            <v>302482</v>
          </cell>
          <cell r="L12">
            <v>2733675</v>
          </cell>
          <cell r="O12">
            <v>5617752</v>
          </cell>
        </row>
        <row r="13">
          <cell r="D13">
            <v>7465007</v>
          </cell>
          <cell r="F13">
            <v>959297</v>
          </cell>
          <cell r="H13">
            <v>68000</v>
          </cell>
          <cell r="J13">
            <v>0</v>
          </cell>
          <cell r="L13">
            <v>3848287</v>
          </cell>
        </row>
        <row r="14">
          <cell r="D14">
            <v>52382</v>
          </cell>
          <cell r="F14">
            <v>349555</v>
          </cell>
          <cell r="H14">
            <v>45559</v>
          </cell>
          <cell r="J14">
            <v>681</v>
          </cell>
          <cell r="L14">
            <v>6233</v>
          </cell>
          <cell r="O14">
            <v>454410</v>
          </cell>
        </row>
        <row r="15">
          <cell r="D15">
            <v>16293718</v>
          </cell>
          <cell r="F15">
            <v>1571445</v>
          </cell>
          <cell r="H15">
            <v>100000</v>
          </cell>
          <cell r="J15">
            <v>0</v>
          </cell>
          <cell r="L15">
            <v>762</v>
          </cell>
        </row>
        <row r="16">
          <cell r="D16">
            <v>233796344</v>
          </cell>
          <cell r="F16">
            <v>45563000</v>
          </cell>
          <cell r="H16">
            <v>1803135</v>
          </cell>
          <cell r="J16">
            <v>12178358</v>
          </cell>
          <cell r="L16">
            <v>10487864</v>
          </cell>
          <cell r="R16">
            <v>280055266</v>
          </cell>
        </row>
        <row r="18">
          <cell r="D18">
            <v>-50501928</v>
          </cell>
          <cell r="F18">
            <v>-21105161</v>
          </cell>
          <cell r="H18">
            <v>-1170000</v>
          </cell>
          <cell r="L18">
            <v>-91865</v>
          </cell>
          <cell r="R18">
            <v>-72868954</v>
          </cell>
        </row>
        <row r="20">
          <cell r="D20">
            <v>-20623857</v>
          </cell>
          <cell r="F20">
            <v>-2688000</v>
          </cell>
          <cell r="H20">
            <v>-2000</v>
          </cell>
          <cell r="J20">
            <v>-15526959</v>
          </cell>
          <cell r="L20">
            <v>-10821</v>
          </cell>
          <cell r="R20">
            <v>-38851637</v>
          </cell>
        </row>
        <row r="24">
          <cell r="D24">
            <v>-392073</v>
          </cell>
          <cell r="F24">
            <v>-219733</v>
          </cell>
          <cell r="H24">
            <v>-154304</v>
          </cell>
          <cell r="L24">
            <v>-307800</v>
          </cell>
        </row>
        <row r="25">
          <cell r="D25">
            <v>-42686171</v>
          </cell>
          <cell r="F25">
            <v>-14989267</v>
          </cell>
          <cell r="H25">
            <v>-838060</v>
          </cell>
          <cell r="J25">
            <v>-2800</v>
          </cell>
          <cell r="L25">
            <v>-597598</v>
          </cell>
          <cell r="R25">
            <v>-45354412</v>
          </cell>
        </row>
        <row r="27">
          <cell r="D27">
            <v>-48341503</v>
          </cell>
          <cell r="R27">
            <v>-48341503</v>
          </cell>
        </row>
        <row r="28">
          <cell r="R28">
            <v>-3518697</v>
          </cell>
        </row>
        <row r="34">
          <cell r="D34">
            <v>-1753641</v>
          </cell>
          <cell r="F34">
            <v>0</v>
          </cell>
          <cell r="J34">
            <v>-3320370</v>
          </cell>
          <cell r="L34">
            <v>-135921</v>
          </cell>
        </row>
        <row r="37">
          <cell r="R37">
            <v>-969582</v>
          </cell>
        </row>
        <row r="42">
          <cell r="D42">
            <v>-1758000</v>
          </cell>
          <cell r="H42">
            <v>0</v>
          </cell>
          <cell r="L42">
            <v>-99510</v>
          </cell>
        </row>
        <row r="44">
          <cell r="D44">
            <v>-19341628</v>
          </cell>
          <cell r="H44">
            <v>-8975</v>
          </cell>
          <cell r="J44">
            <v>-8</v>
          </cell>
          <cell r="L44">
            <v>-1995821</v>
          </cell>
        </row>
      </sheetData>
      <sheetData sheetId="3">
        <row r="20">
          <cell r="E20">
            <v>1218396</v>
          </cell>
          <cell r="K20">
            <v>2619360</v>
          </cell>
          <cell r="Q20">
            <v>719814</v>
          </cell>
        </row>
        <row r="26">
          <cell r="C26">
            <v>2082429351</v>
          </cell>
          <cell r="E26">
            <v>765186498</v>
          </cell>
          <cell r="G26">
            <v>55876000</v>
          </cell>
          <cell r="I26">
            <v>48018393</v>
          </cell>
          <cell r="K26">
            <v>1068532703</v>
          </cell>
          <cell r="Q26">
            <v>2963197439</v>
          </cell>
        </row>
        <row r="55">
          <cell r="C55">
            <v>11198309868</v>
          </cell>
          <cell r="E55">
            <v>1009171382</v>
          </cell>
          <cell r="G55">
            <v>128164234</v>
          </cell>
          <cell r="I55">
            <v>29125626</v>
          </cell>
          <cell r="K55">
            <v>174629168</v>
          </cell>
          <cell r="Q55">
            <v>11939303884</v>
          </cell>
        </row>
        <row r="87">
          <cell r="C87">
            <v>12156353476</v>
          </cell>
          <cell r="E87">
            <v>248955856</v>
          </cell>
          <cell r="G87">
            <v>38753571</v>
          </cell>
          <cell r="I87">
            <v>76210910</v>
          </cell>
          <cell r="K87">
            <v>7606788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-1&amp;2"/>
      <sheetName val="CF-3"/>
      <sheetName val="Seg-IS"/>
      <sheetName val="Seg-BS"/>
      <sheetName val="CF-4"/>
      <sheetName val="CF-5-MI"/>
      <sheetName val="CF-7-Cashflow"/>
      <sheetName val="CF-8-notes"/>
      <sheetName val="CF-9-FA Schedule"/>
      <sheetName val="CF-10-Working CF"/>
    </sheetNames>
    <sheetDataSet>
      <sheetData sheetId="2">
        <row r="28">
          <cell r="D28">
            <v>-2757697</v>
          </cell>
          <cell r="H28">
            <v>-761000</v>
          </cell>
        </row>
        <row r="42">
          <cell r="R42">
            <v>-2542510</v>
          </cell>
        </row>
        <row r="44">
          <cell r="R44">
            <v>-22736432</v>
          </cell>
        </row>
      </sheetData>
      <sheetData sheetId="3">
        <row r="88">
          <cell r="Q88">
            <v>11938636975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9"/>
  <sheetViews>
    <sheetView tabSelected="1" view="pageBreakPreview" zoomScaleSheetLayoutView="100" workbookViewId="0" topLeftCell="A5">
      <selection activeCell="A5" sqref="A5"/>
    </sheetView>
  </sheetViews>
  <sheetFormatPr defaultColWidth="9.140625" defaultRowHeight="12.75"/>
  <cols>
    <col min="4" max="4" width="15.7109375" style="0" bestFit="1" customWidth="1"/>
    <col min="5" max="5" width="12.57421875" style="0" bestFit="1" customWidth="1"/>
    <col min="6" max="6" width="14.57421875" style="0" bestFit="1" customWidth="1"/>
    <col min="7" max="7" width="11.57421875" style="0" bestFit="1" customWidth="1"/>
    <col min="8" max="8" width="17.28125" style="0" bestFit="1" customWidth="1"/>
    <col min="9" max="10" width="13.28125" style="0" bestFit="1" customWidth="1"/>
    <col min="11" max="11" width="11.421875" style="0" bestFit="1" customWidth="1"/>
    <col min="12" max="12" width="13.57421875" style="0" bestFit="1" customWidth="1"/>
    <col min="13" max="13" width="11.421875" style="0" bestFit="1" customWidth="1"/>
    <col min="14" max="14" width="15.140625" style="0" bestFit="1" customWidth="1"/>
    <col min="15" max="15" width="12.140625" style="0" bestFit="1" customWidth="1"/>
    <col min="16" max="16" width="17.28125" style="0" bestFit="1" customWidth="1"/>
    <col min="17" max="17" width="13.28125" style="0" bestFit="1" customWidth="1"/>
  </cols>
  <sheetData>
    <row r="5" spans="1:22" ht="12.75">
      <c r="A5" s="1" t="s">
        <v>42</v>
      </c>
      <c r="B5" s="2"/>
      <c r="C5" s="2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3"/>
      <c r="Q5" s="4"/>
      <c r="R5" s="4"/>
      <c r="S5" s="4"/>
      <c r="T5" s="4"/>
      <c r="U5" s="4"/>
      <c r="V5" s="4"/>
    </row>
    <row r="8" spans="1:22" ht="12.75">
      <c r="A8" s="2"/>
      <c r="B8" s="2"/>
      <c r="C8" s="2"/>
      <c r="D8" s="3"/>
      <c r="E8" s="4"/>
      <c r="F8" s="3"/>
      <c r="G8" s="4"/>
      <c r="H8" s="3"/>
      <c r="I8" s="4"/>
      <c r="J8" s="3"/>
      <c r="K8" s="4"/>
      <c r="L8" s="5"/>
      <c r="M8" s="4"/>
      <c r="N8" s="3"/>
      <c r="O8" s="4"/>
      <c r="P8" s="3"/>
      <c r="Q8" s="4"/>
      <c r="R8" s="4"/>
      <c r="S8" s="4"/>
      <c r="T8" s="4"/>
      <c r="U8" s="4"/>
      <c r="V8" s="4"/>
    </row>
    <row r="9" spans="1:22" ht="12.75">
      <c r="A9" s="6" t="s">
        <v>0</v>
      </c>
      <c r="B9" s="1"/>
      <c r="C9" s="1"/>
      <c r="D9" s="53" t="s">
        <v>1</v>
      </c>
      <c r="E9" s="53"/>
      <c r="F9" s="53" t="s">
        <v>35</v>
      </c>
      <c r="G9" s="53"/>
      <c r="H9" s="53" t="s">
        <v>36</v>
      </c>
      <c r="I9" s="53"/>
      <c r="J9" s="53" t="s">
        <v>37</v>
      </c>
      <c r="K9" s="53"/>
      <c r="L9" s="53" t="s">
        <v>2</v>
      </c>
      <c r="M9" s="53"/>
      <c r="N9" s="53" t="s">
        <v>3</v>
      </c>
      <c r="O9" s="53"/>
      <c r="P9" s="53" t="s">
        <v>4</v>
      </c>
      <c r="Q9" s="53"/>
      <c r="R9" s="3"/>
      <c r="S9" s="3"/>
      <c r="T9" s="3"/>
      <c r="U9" s="3"/>
      <c r="V9" s="3"/>
    </row>
    <row r="10" spans="1:22" ht="12.75">
      <c r="A10" s="8"/>
      <c r="B10" s="8"/>
      <c r="C10" s="8"/>
      <c r="D10" s="9" t="s">
        <v>38</v>
      </c>
      <c r="E10" s="10" t="s">
        <v>39</v>
      </c>
      <c r="F10" s="9" t="s">
        <v>38</v>
      </c>
      <c r="G10" s="10" t="s">
        <v>39</v>
      </c>
      <c r="H10" s="9" t="s">
        <v>38</v>
      </c>
      <c r="I10" s="10" t="s">
        <v>39</v>
      </c>
      <c r="J10" s="9" t="s">
        <v>38</v>
      </c>
      <c r="K10" s="10" t="s">
        <v>39</v>
      </c>
      <c r="L10" s="9" t="s">
        <v>38</v>
      </c>
      <c r="M10" s="10" t="s">
        <v>39</v>
      </c>
      <c r="N10" s="9" t="s">
        <v>38</v>
      </c>
      <c r="O10" s="10" t="s">
        <v>39</v>
      </c>
      <c r="P10" s="9" t="s">
        <v>38</v>
      </c>
      <c r="Q10" s="10" t="s">
        <v>39</v>
      </c>
      <c r="R10" s="11"/>
      <c r="S10" s="11"/>
      <c r="T10" s="11"/>
      <c r="U10" s="11"/>
      <c r="V10" s="11"/>
    </row>
    <row r="11" spans="1:22" ht="12.75">
      <c r="A11" s="2"/>
      <c r="B11" s="2"/>
      <c r="C11" s="2"/>
      <c r="D11" s="7" t="s">
        <v>5</v>
      </c>
      <c r="E11" s="12" t="s">
        <v>5</v>
      </c>
      <c r="F11" s="7" t="s">
        <v>5</v>
      </c>
      <c r="G11" s="12" t="s">
        <v>5</v>
      </c>
      <c r="H11" s="7" t="s">
        <v>5</v>
      </c>
      <c r="I11" s="12" t="s">
        <v>5</v>
      </c>
      <c r="J11" s="7" t="s">
        <v>5</v>
      </c>
      <c r="K11" s="12" t="s">
        <v>5</v>
      </c>
      <c r="L11" s="7" t="s">
        <v>5</v>
      </c>
      <c r="M11" s="12" t="s">
        <v>5</v>
      </c>
      <c r="N11" s="7" t="s">
        <v>5</v>
      </c>
      <c r="O11" s="12" t="s">
        <v>5</v>
      </c>
      <c r="P11" s="7" t="s">
        <v>5</v>
      </c>
      <c r="Q11" s="12" t="s">
        <v>5</v>
      </c>
      <c r="R11" s="4"/>
      <c r="S11" s="4"/>
      <c r="T11" s="4"/>
      <c r="U11" s="4"/>
      <c r="V11" s="4"/>
    </row>
    <row r="12" spans="1:22" ht="12.75">
      <c r="A12" s="2"/>
      <c r="B12" s="2"/>
      <c r="C12" s="2"/>
      <c r="D12" s="7"/>
      <c r="E12" s="12"/>
      <c r="F12" s="7"/>
      <c r="G12" s="12"/>
      <c r="H12" s="7"/>
      <c r="I12" s="12"/>
      <c r="J12" s="7"/>
      <c r="K12" s="12"/>
      <c r="L12" s="7"/>
      <c r="M12" s="12"/>
      <c r="N12" s="7"/>
      <c r="O12" s="12"/>
      <c r="P12" s="7"/>
      <c r="Q12" s="12"/>
      <c r="R12" s="4"/>
      <c r="S12" s="4"/>
      <c r="T12" s="4"/>
      <c r="U12" s="4"/>
      <c r="V12" s="4"/>
    </row>
    <row r="13" spans="1:22" ht="12.75">
      <c r="A13" s="2"/>
      <c r="B13" s="2"/>
      <c r="C13" s="2"/>
      <c r="D13" s="7"/>
      <c r="E13" s="12"/>
      <c r="F13" s="7"/>
      <c r="G13" s="12"/>
      <c r="H13" s="7"/>
      <c r="I13" s="12"/>
      <c r="J13" s="7"/>
      <c r="K13" s="12"/>
      <c r="L13" s="7"/>
      <c r="M13" s="12"/>
      <c r="N13" s="7"/>
      <c r="O13" s="12"/>
      <c r="P13" s="7"/>
      <c r="Q13" s="12"/>
      <c r="R13" s="4"/>
      <c r="S13" s="4"/>
      <c r="T13" s="4"/>
      <c r="U13" s="4"/>
      <c r="V13" s="4"/>
    </row>
    <row r="14" spans="1:22" ht="12.75">
      <c r="A14" s="2"/>
      <c r="B14" s="2"/>
      <c r="C14" s="2"/>
      <c r="D14" s="7"/>
      <c r="E14" s="12"/>
      <c r="F14" s="7"/>
      <c r="G14" s="12"/>
      <c r="H14" s="7"/>
      <c r="I14" s="12"/>
      <c r="J14" s="7"/>
      <c r="K14" s="12"/>
      <c r="L14" s="7"/>
      <c r="M14" s="12"/>
      <c r="N14" s="7"/>
      <c r="O14" s="12"/>
      <c r="P14" s="7"/>
      <c r="Q14" s="12"/>
      <c r="R14" s="4"/>
      <c r="S14" s="4"/>
      <c r="T14" s="4"/>
      <c r="U14" s="4"/>
      <c r="V14" s="4"/>
    </row>
    <row r="15" spans="1:22" ht="12.75">
      <c r="A15" s="1" t="s">
        <v>6</v>
      </c>
      <c r="B15" s="2"/>
      <c r="C15" s="2"/>
      <c r="D15" s="3"/>
      <c r="E15" s="4"/>
      <c r="F15" s="3"/>
      <c r="G15" s="4"/>
      <c r="H15" s="3"/>
      <c r="I15" s="4"/>
      <c r="J15" s="3"/>
      <c r="K15" s="4"/>
      <c r="L15" s="3"/>
      <c r="M15" s="4"/>
      <c r="N15" s="3"/>
      <c r="O15" s="4"/>
      <c r="P15" s="3"/>
      <c r="Q15" s="4"/>
      <c r="R15" s="4"/>
      <c r="S15" s="4"/>
      <c r="T15" s="4"/>
      <c r="U15" s="4"/>
      <c r="V15" s="4"/>
    </row>
    <row r="16" spans="1:22" ht="12.75">
      <c r="A16" s="1" t="s">
        <v>7</v>
      </c>
      <c r="B16" s="2"/>
      <c r="C16" s="2"/>
      <c r="D16" s="3"/>
      <c r="E16" s="4"/>
      <c r="F16" s="3"/>
      <c r="G16" s="4"/>
      <c r="H16" s="3"/>
      <c r="I16" s="4"/>
      <c r="J16" s="3"/>
      <c r="K16" s="4"/>
      <c r="L16" s="3"/>
      <c r="M16" s="4"/>
      <c r="N16" s="3"/>
      <c r="O16" s="4"/>
      <c r="P16" s="3"/>
      <c r="Q16" s="4"/>
      <c r="R16" s="4"/>
      <c r="S16" s="4"/>
      <c r="T16" s="4"/>
      <c r="U16" s="4"/>
      <c r="V16" s="4"/>
    </row>
    <row r="17" spans="1:22" ht="12.75">
      <c r="A17" s="2" t="s">
        <v>8</v>
      </c>
      <c r="B17" s="2"/>
      <c r="C17" s="2"/>
      <c r="D17" s="13">
        <f>(+'[1]Seg-IS'!$D$9+'[1]Seg-IS'!$D$13+'[1]Seg-IS'!$D$15)/1000</f>
        <v>233633.546</v>
      </c>
      <c r="E17" s="14">
        <v>149374</v>
      </c>
      <c r="F17" s="13">
        <f>(+'[1]Seg-IS'!$F$9+'[1]Seg-IS'!$F$13+'[1]Seg-IS'!$F$15)/1000</f>
        <v>39671.91</v>
      </c>
      <c r="G17" s="14">
        <v>40650</v>
      </c>
      <c r="H17" s="13">
        <f>(+'[1]Seg-IS'!$H$9+'[1]Seg-IS'!$H$13+'[1]Seg-IS'!$H$15)/1000</f>
        <v>1101.1</v>
      </c>
      <c r="I17" s="14">
        <v>1933</v>
      </c>
      <c r="J17" s="13">
        <f>(+'[1]Seg-IS'!$J$9+'[1]Seg-IS'!$J$13+'[1]Seg-IS'!$J$15)/1000</f>
        <v>0</v>
      </c>
      <c r="K17" s="14">
        <v>0</v>
      </c>
      <c r="L17" s="13">
        <f>(+'[1]Seg-IS'!$L$9+'[1]Seg-IS'!$L$13+'[1]Seg-IS'!$L$15)/1000</f>
        <v>4334.965</v>
      </c>
      <c r="M17" s="14">
        <v>9247</v>
      </c>
      <c r="N17" s="15">
        <f>(+'[1]Seg-IS'!$Q$9+'[1]Seg-IS'!$Q$10-'[1]Seg-IS'!$O$9-'[1]Seg-IS'!$O$10+'[1]Seg-IS'!$Q$15)/1000</f>
        <v>1313.745</v>
      </c>
      <c r="O17" s="16">
        <v>-1917</v>
      </c>
      <c r="P17" s="17">
        <f>+D17+F17+H17+J17+L17+N17</f>
        <v>280055.266</v>
      </c>
      <c r="Q17" s="18">
        <f>+E17+G17+I17+K17+M17+O17</f>
        <v>199287</v>
      </c>
      <c r="R17" s="4"/>
      <c r="S17" s="4"/>
      <c r="T17" s="4"/>
      <c r="U17" s="4"/>
      <c r="V17" s="4"/>
    </row>
    <row r="18" spans="1:22" ht="12.75">
      <c r="A18" s="19" t="s">
        <v>9</v>
      </c>
      <c r="B18" s="19"/>
      <c r="C18" s="19"/>
      <c r="D18" s="20">
        <f>(+'[1]Seg-IS'!$D$7+'[1]Seg-IS'!$D$12+'[1]Seg-IS'!$D$14)/1000</f>
        <v>162.798</v>
      </c>
      <c r="E18" s="21">
        <v>267</v>
      </c>
      <c r="F18" s="20">
        <f>(+'[1]Seg-IS'!$F$7+'[1]Seg-IS'!$F$12+'[1]Seg-IS'!$F$14)/1000</f>
        <v>5891.09</v>
      </c>
      <c r="G18" s="21">
        <v>0</v>
      </c>
      <c r="H18" s="20">
        <f>(+'[1]Seg-IS'!$H$7+'[1]Seg-IS'!$H$12+'[1]Seg-IS'!$H$14)/1000</f>
        <v>702.035</v>
      </c>
      <c r="I18" s="21">
        <v>191</v>
      </c>
      <c r="J18" s="20">
        <f>(+'[1]Seg-IS'!$J$7+'[1]Seg-IS'!$J$12+'[1]Seg-IS'!$J$14)/1000</f>
        <v>12178.358</v>
      </c>
      <c r="K18" s="21">
        <v>19263</v>
      </c>
      <c r="L18" s="20">
        <f>(+'[1]Seg-IS'!$L$7+'[1]Seg-IS'!$L$12+'[1]Seg-IS'!$L$14)/1000</f>
        <v>6152.899</v>
      </c>
      <c r="M18" s="21">
        <v>13842</v>
      </c>
      <c r="N18" s="20">
        <f>-(+'[1]Seg-IS'!$O$7+'[1]Seg-IS'!$O$8+'[1]Seg-IS'!$O$12+'[1]Seg-IS'!$O$14)/1000</f>
        <v>-25087.18</v>
      </c>
      <c r="O18" s="21">
        <v>-33563</v>
      </c>
      <c r="P18" s="17">
        <f>+D18+F18+H18+J18+L18+N18</f>
        <v>0</v>
      </c>
      <c r="Q18" s="21">
        <f>+E18+G18+I18+K18+M18+O18</f>
        <v>0</v>
      </c>
      <c r="R18" s="22"/>
      <c r="S18" s="22"/>
      <c r="T18" s="22"/>
      <c r="U18" s="22"/>
      <c r="V18" s="22"/>
    </row>
    <row r="19" spans="1:22" ht="13.5" thickBot="1">
      <c r="A19" s="2" t="s">
        <v>10</v>
      </c>
      <c r="B19" s="2"/>
      <c r="C19" s="2"/>
      <c r="D19" s="23">
        <f>+SUM(D17:D18)</f>
        <v>233796.344</v>
      </c>
      <c r="E19" s="24">
        <f>+E17+E18</f>
        <v>149641</v>
      </c>
      <c r="F19" s="23">
        <f>+SUM(F17:F18)</f>
        <v>45563</v>
      </c>
      <c r="G19" s="24">
        <f>+G18+G17</f>
        <v>40650</v>
      </c>
      <c r="H19" s="23">
        <f>+SUM(H17:H18)</f>
        <v>1803.1349999999998</v>
      </c>
      <c r="I19" s="24">
        <f>+I17+I18</f>
        <v>2124</v>
      </c>
      <c r="J19" s="23">
        <f>+SUM(J17:J18)</f>
        <v>12178.358</v>
      </c>
      <c r="K19" s="24">
        <f>+K18</f>
        <v>19263</v>
      </c>
      <c r="L19" s="23">
        <f>+SUM(L17:L18)</f>
        <v>10487.864000000001</v>
      </c>
      <c r="M19" s="24">
        <f>+M17+M18</f>
        <v>23089</v>
      </c>
      <c r="N19" s="23">
        <f>+SUM(N17:N18)</f>
        <v>-23773.435</v>
      </c>
      <c r="O19" s="24">
        <f>+O17+O18</f>
        <v>-35480</v>
      </c>
      <c r="P19" s="23">
        <f>+SUM(P17:P18)</f>
        <v>280055.266</v>
      </c>
      <c r="Q19" s="24">
        <f>+Q17+Q18</f>
        <v>199287</v>
      </c>
      <c r="R19" s="4"/>
      <c r="S19" s="4"/>
      <c r="T19" s="4"/>
      <c r="U19" s="4"/>
      <c r="V19" s="4"/>
    </row>
    <row r="21" spans="1:22" ht="12.75">
      <c r="A21" s="1" t="s">
        <v>11</v>
      </c>
      <c r="B21" s="2"/>
      <c r="C21" s="2"/>
      <c r="D21" s="3"/>
      <c r="E21" s="4"/>
      <c r="F21" s="3"/>
      <c r="G21" s="4"/>
      <c r="H21" s="3"/>
      <c r="I21" s="4"/>
      <c r="J21" s="3"/>
      <c r="K21" s="4"/>
      <c r="L21" s="3"/>
      <c r="M21" s="4"/>
      <c r="N21" s="3"/>
      <c r="O21" s="4"/>
      <c r="P21" s="3"/>
      <c r="Q21" s="4"/>
      <c r="R21" s="4"/>
      <c r="S21" s="4"/>
      <c r="T21" s="4"/>
      <c r="U21" s="4"/>
      <c r="V21" s="4"/>
    </row>
    <row r="22" spans="1:22" ht="12.75">
      <c r="A22" s="25" t="s">
        <v>12</v>
      </c>
      <c r="B22" s="25"/>
      <c r="C22" s="25"/>
      <c r="D22" s="26">
        <f>(+'[1]Seg-IS'!$D$16+'[1]Seg-IS'!$D$18+'[1]Seg-IS'!$D$20+'[1]Seg-IS'!$D$24+'[1]Seg-IS'!$D$25+'[1]Seg-IS'!$D$34+'[2]Seg-IS'!$D$28)/1000</f>
        <v>115080.977</v>
      </c>
      <c r="E22" s="27">
        <v>50941</v>
      </c>
      <c r="F22" s="26">
        <f>(+'[1]Seg-IS'!$F$16+'[1]Seg-IS'!$F$18+'[1]Seg-IS'!$F$20+'[1]Seg-IS'!$F$24+'[1]Seg-IS'!$F$25+'[1]Seg-IS'!$F$34)/1000</f>
        <v>6560.839</v>
      </c>
      <c r="G22" s="27">
        <v>3990</v>
      </c>
      <c r="H22" s="26">
        <f>(+'[1]Seg-IS'!$H$16+'[1]Seg-IS'!$H$18+'[1]Seg-IS'!$H$20+'[1]Seg-IS'!$H$24+'[1]Seg-IS'!$H$25+'[2]Seg-IS'!$H$28)/1000</f>
        <v>-1122.229</v>
      </c>
      <c r="I22" s="27">
        <v>-185</v>
      </c>
      <c r="J22" s="26">
        <f>(+'[1]Seg-IS'!$J$16+'[1]Seg-IS'!$J$20+'[1]Seg-IS'!$J$25+'[1]Seg-IS'!$J$34)/1000</f>
        <v>-6671.771</v>
      </c>
      <c r="K22" s="27">
        <f>3733-2371</f>
        <v>1362</v>
      </c>
      <c r="L22" s="26">
        <f>(+'[1]Seg-IS'!$L$16+'[1]Seg-IS'!$L$18+'[1]Seg-IS'!$L$20+'[1]Seg-IS'!$L$24+'[1]Seg-IS'!$L$25+'[1]Seg-IS'!$L$34)/1000</f>
        <v>9343.859</v>
      </c>
      <c r="M22" s="27">
        <v>19315</v>
      </c>
      <c r="N22" s="26">
        <f>(+D22+F22+J22+L22)-P22</f>
        <v>4852.337999999989</v>
      </c>
      <c r="O22" s="27">
        <v>-13581</v>
      </c>
      <c r="P22" s="17">
        <f>(+'[1]Seg-IS'!$R$16+'[1]Seg-IS'!$R$18+'[1]Seg-IS'!$R$20+'[1]Seg-IS'!$R$25+'[1]Seg-IS'!$R$28)/1000</f>
        <v>119461.566</v>
      </c>
      <c r="Q22" s="18">
        <f>+E22+G22+I22+K22+M22+O22</f>
        <v>61842</v>
      </c>
      <c r="R22" s="28"/>
      <c r="S22" s="28"/>
      <c r="T22" s="28"/>
      <c r="U22" s="28"/>
      <c r="V22" s="28"/>
    </row>
    <row r="23" spans="1:22" ht="12.75">
      <c r="A23" s="29" t="s">
        <v>13</v>
      </c>
      <c r="B23" s="2"/>
      <c r="C23" s="2"/>
      <c r="D23" s="30">
        <v>0</v>
      </c>
      <c r="E23" s="31">
        <v>0</v>
      </c>
      <c r="F23" s="30">
        <v>0</v>
      </c>
      <c r="G23" s="31">
        <v>0</v>
      </c>
      <c r="H23" s="30">
        <v>0</v>
      </c>
      <c r="I23" s="31">
        <v>0</v>
      </c>
      <c r="J23" s="30">
        <v>0</v>
      </c>
      <c r="K23" s="31">
        <v>0</v>
      </c>
      <c r="L23" s="30">
        <v>0</v>
      </c>
      <c r="M23" s="31">
        <v>0</v>
      </c>
      <c r="N23" s="30">
        <v>0</v>
      </c>
      <c r="O23" s="31">
        <v>-57</v>
      </c>
      <c r="P23" s="32">
        <v>0</v>
      </c>
      <c r="Q23" s="33">
        <f>+E23+G23+I23+K23+M23+O23</f>
        <v>-57</v>
      </c>
      <c r="R23" s="4"/>
      <c r="S23" s="4"/>
      <c r="T23" s="4"/>
      <c r="U23" s="4"/>
      <c r="V23" s="4"/>
    </row>
    <row r="24" spans="1:22" ht="12.75">
      <c r="A24" s="29" t="s">
        <v>14</v>
      </c>
      <c r="B24" s="2"/>
      <c r="C24" s="2"/>
      <c r="D24" s="13">
        <f aca="true" t="shared" si="0" ref="D24:Q24">+D22+D23</f>
        <v>115080.977</v>
      </c>
      <c r="E24" s="14">
        <f t="shared" si="0"/>
        <v>50941</v>
      </c>
      <c r="F24" s="13">
        <f t="shared" si="0"/>
        <v>6560.839</v>
      </c>
      <c r="G24" s="14">
        <f t="shared" si="0"/>
        <v>3990</v>
      </c>
      <c r="H24" s="13">
        <f t="shared" si="0"/>
        <v>-1122.229</v>
      </c>
      <c r="I24" s="14">
        <f t="shared" si="0"/>
        <v>-185</v>
      </c>
      <c r="J24" s="13">
        <f t="shared" si="0"/>
        <v>-6671.771</v>
      </c>
      <c r="K24" s="14">
        <f t="shared" si="0"/>
        <v>1362</v>
      </c>
      <c r="L24" s="13">
        <f t="shared" si="0"/>
        <v>9343.859</v>
      </c>
      <c r="M24" s="14">
        <f t="shared" si="0"/>
        <v>19315</v>
      </c>
      <c r="N24" s="13">
        <f>+N22+N23</f>
        <v>4852.337999999989</v>
      </c>
      <c r="O24" s="14">
        <f t="shared" si="0"/>
        <v>-13638</v>
      </c>
      <c r="P24" s="13">
        <f>+P22+P23</f>
        <v>119461.566</v>
      </c>
      <c r="Q24" s="14">
        <f t="shared" si="0"/>
        <v>61785</v>
      </c>
      <c r="R24" s="4"/>
      <c r="S24" s="4"/>
      <c r="T24" s="4"/>
      <c r="U24" s="4"/>
      <c r="V24" s="4"/>
    </row>
    <row r="25" spans="1:22" ht="12.75">
      <c r="A25" s="2" t="s">
        <v>15</v>
      </c>
      <c r="B25" s="2"/>
      <c r="C25" s="2"/>
      <c r="D25" s="13">
        <f>(+'[1]Seg-IS'!$D$27)/1000</f>
        <v>-48341.503</v>
      </c>
      <c r="E25" s="14">
        <v>-29156</v>
      </c>
      <c r="F25" s="13">
        <v>0</v>
      </c>
      <c r="G25" s="14">
        <v>1457</v>
      </c>
      <c r="H25" s="13">
        <v>0</v>
      </c>
      <c r="I25" s="14">
        <v>1220</v>
      </c>
      <c r="J25" s="13">
        <v>0</v>
      </c>
      <c r="K25" s="14">
        <v>0</v>
      </c>
      <c r="L25" s="13">
        <v>0</v>
      </c>
      <c r="M25" s="14">
        <v>0</v>
      </c>
      <c r="N25" s="26">
        <f>(+D25+F25+J25+L25)-P25</f>
        <v>0</v>
      </c>
      <c r="O25" s="14">
        <v>0</v>
      </c>
      <c r="P25" s="17">
        <f>(+'[1]Seg-IS'!$R$27)/1000</f>
        <v>-48341.503</v>
      </c>
      <c r="Q25" s="18">
        <f>+E25+G25+I25+K25+M25+O25</f>
        <v>-26479</v>
      </c>
      <c r="R25" s="4"/>
      <c r="S25" s="4"/>
      <c r="T25" s="4"/>
      <c r="U25" s="4"/>
      <c r="V25" s="4"/>
    </row>
    <row r="26" spans="1:22" ht="12.75">
      <c r="A26" s="2" t="s">
        <v>16</v>
      </c>
      <c r="B26" s="2"/>
      <c r="C26" s="2"/>
      <c r="D26" s="34">
        <v>0</v>
      </c>
      <c r="E26" s="35">
        <v>0</v>
      </c>
      <c r="F26" s="34">
        <f>+'[1]CF-3'!$J$37/1000</f>
        <v>-471</v>
      </c>
      <c r="G26" s="35">
        <v>-127</v>
      </c>
      <c r="H26" s="34">
        <v>0</v>
      </c>
      <c r="I26" s="35">
        <v>0</v>
      </c>
      <c r="J26" s="34">
        <v>0</v>
      </c>
      <c r="K26" s="35">
        <v>0</v>
      </c>
      <c r="L26" s="30">
        <v>0</v>
      </c>
      <c r="M26" s="31">
        <v>0</v>
      </c>
      <c r="N26" s="36">
        <v>0</v>
      </c>
      <c r="O26" s="37">
        <v>0</v>
      </c>
      <c r="P26" s="32">
        <f>+'[1]Seg-IS'!$R$37/1000</f>
        <v>-969.582</v>
      </c>
      <c r="Q26" s="33">
        <f>+E26+G26+I26+K26+M26+O26</f>
        <v>-127</v>
      </c>
      <c r="R26" s="4"/>
      <c r="S26" s="4"/>
      <c r="T26" s="4"/>
      <c r="U26" s="4"/>
      <c r="V26" s="4"/>
    </row>
    <row r="27" spans="1:22" ht="12.75">
      <c r="A27" s="2" t="s">
        <v>17</v>
      </c>
      <c r="B27" s="2"/>
      <c r="C27" s="2"/>
      <c r="D27" s="26">
        <f>+D24+D25</f>
        <v>66739.474</v>
      </c>
      <c r="E27" s="27">
        <f>+E24+E25</f>
        <v>21785</v>
      </c>
      <c r="F27" s="26">
        <f>+F24+F25+F26</f>
        <v>6089.839</v>
      </c>
      <c r="G27" s="27">
        <f>+G24+G25+G26</f>
        <v>5320</v>
      </c>
      <c r="H27" s="26">
        <f>+H24+H25</f>
        <v>-1122.229</v>
      </c>
      <c r="I27" s="27">
        <f>+I24+I25+I26</f>
        <v>1035</v>
      </c>
      <c r="J27" s="26">
        <f>+J24+J25</f>
        <v>-6671.771</v>
      </c>
      <c r="K27" s="27">
        <f>+K24+K25+K26</f>
        <v>1362</v>
      </c>
      <c r="L27" s="26">
        <f>+L24+L25</f>
        <v>9343.859</v>
      </c>
      <c r="M27" s="27">
        <f>+M24+M25+M26</f>
        <v>19315</v>
      </c>
      <c r="N27" s="26">
        <f>+N24+N25</f>
        <v>4852.337999999989</v>
      </c>
      <c r="O27" s="27">
        <f>+O24+O25+O26</f>
        <v>-13638</v>
      </c>
      <c r="P27" s="26">
        <f>+P24+P25+P26</f>
        <v>70150.48100000001</v>
      </c>
      <c r="Q27" s="27">
        <f>+Q24+Q25+Q26</f>
        <v>35179</v>
      </c>
      <c r="R27" s="4"/>
      <c r="S27" s="4"/>
      <c r="T27" s="4"/>
      <c r="U27" s="4"/>
      <c r="V27" s="4"/>
    </row>
    <row r="28" spans="1:22" ht="12.75">
      <c r="A28" s="2" t="s">
        <v>18</v>
      </c>
      <c r="B28" s="2"/>
      <c r="C28" s="2"/>
      <c r="D28" s="13">
        <f>(+'[1]Seg-IS'!$D$42+'[1]Seg-IS'!$D$44)/1000</f>
        <v>-21099.628</v>
      </c>
      <c r="E28" s="14">
        <v>-6466</v>
      </c>
      <c r="F28" s="13">
        <f>(+'[1]CF-3'!$J$42+'[1]CF-3'!$J$44)/1000</f>
        <v>-2153</v>
      </c>
      <c r="G28" s="14">
        <v>-1247</v>
      </c>
      <c r="H28" s="13">
        <f>(+'[1]Seg-IS'!$H$42+'[1]Seg-IS'!$H$44)/1000</f>
        <v>-8.975</v>
      </c>
      <c r="I28" s="14">
        <v>-25</v>
      </c>
      <c r="J28" s="13">
        <f>+'[1]Seg-IS'!$J$44/1000</f>
        <v>-0.008</v>
      </c>
      <c r="K28" s="14">
        <v>-123</v>
      </c>
      <c r="L28" s="13">
        <f>(+'[1]Seg-IS'!$L$42+'[1]Seg-IS'!$L$44)/1000</f>
        <v>-2095.331</v>
      </c>
      <c r="M28" s="14">
        <v>-5207</v>
      </c>
      <c r="N28" s="26">
        <f>(+D28+F28+J28+L28)-P28</f>
        <v>-69.0250000000051</v>
      </c>
      <c r="O28" s="14">
        <v>0</v>
      </c>
      <c r="P28" s="32">
        <f>(+'[2]Seg-IS'!$R$42+'[2]Seg-IS'!$R$44)/1000</f>
        <v>-25278.942</v>
      </c>
      <c r="Q28" s="18">
        <f>+E28+G28+I28+K28+M28+O28</f>
        <v>-13068</v>
      </c>
      <c r="R28" s="4"/>
      <c r="S28" s="4"/>
      <c r="T28" s="4"/>
      <c r="U28" s="4"/>
      <c r="V28" s="4"/>
    </row>
    <row r="29" spans="1:22" ht="13.5" thickBot="1">
      <c r="A29" s="2" t="s">
        <v>19</v>
      </c>
      <c r="B29" s="2"/>
      <c r="C29" s="2"/>
      <c r="D29" s="23">
        <f aca="true" t="shared" si="1" ref="D29:Q29">+D27+D28</f>
        <v>45639.846000000005</v>
      </c>
      <c r="E29" s="24">
        <f t="shared" si="1"/>
        <v>15319</v>
      </c>
      <c r="F29" s="23">
        <f t="shared" si="1"/>
        <v>3936.839</v>
      </c>
      <c r="G29" s="24">
        <f t="shared" si="1"/>
        <v>4073</v>
      </c>
      <c r="H29" s="23">
        <f t="shared" si="1"/>
        <v>-1131.204</v>
      </c>
      <c r="I29" s="24">
        <f t="shared" si="1"/>
        <v>1010</v>
      </c>
      <c r="J29" s="23">
        <f t="shared" si="1"/>
        <v>-6671.7789999999995</v>
      </c>
      <c r="K29" s="24">
        <f t="shared" si="1"/>
        <v>1239</v>
      </c>
      <c r="L29" s="23">
        <f t="shared" si="1"/>
        <v>7248.528</v>
      </c>
      <c r="M29" s="24">
        <f t="shared" si="1"/>
        <v>14108</v>
      </c>
      <c r="N29" s="23">
        <v>1942</v>
      </c>
      <c r="O29" s="24">
        <f t="shared" si="1"/>
        <v>-13638</v>
      </c>
      <c r="P29" s="23">
        <f>+P27+P28</f>
        <v>44871.53900000002</v>
      </c>
      <c r="Q29" s="24">
        <f t="shared" si="1"/>
        <v>22111</v>
      </c>
      <c r="R29" s="4"/>
      <c r="S29" s="4"/>
      <c r="T29" s="4"/>
      <c r="U29" s="4"/>
      <c r="V29" s="4"/>
    </row>
    <row r="30" spans="1:22" ht="12.75">
      <c r="A30" s="2"/>
      <c r="B30" s="2"/>
      <c r="C30" s="2"/>
      <c r="D30" s="26"/>
      <c r="E30" s="27"/>
      <c r="F30" s="26"/>
      <c r="G30" s="27"/>
      <c r="H30" s="26"/>
      <c r="I30" s="27"/>
      <c r="J30" s="26"/>
      <c r="K30" s="27"/>
      <c r="L30" s="26"/>
      <c r="M30" s="27"/>
      <c r="N30" s="26"/>
      <c r="O30" s="27"/>
      <c r="P30" s="26"/>
      <c r="Q30" s="27"/>
      <c r="R30" s="4"/>
      <c r="S30" s="4"/>
      <c r="T30" s="4"/>
      <c r="U30" s="4"/>
      <c r="V30" s="4"/>
    </row>
    <row r="32" spans="1:22" ht="12.75">
      <c r="A32" s="1" t="s">
        <v>21</v>
      </c>
      <c r="B32" s="1"/>
      <c r="C32" s="1"/>
      <c r="D32" s="53" t="s">
        <v>1</v>
      </c>
      <c r="E32" s="53"/>
      <c r="F32" s="53" t="s">
        <v>35</v>
      </c>
      <c r="G32" s="53"/>
      <c r="H32" s="53" t="s">
        <v>36</v>
      </c>
      <c r="I32" s="53"/>
      <c r="J32" s="53" t="s">
        <v>37</v>
      </c>
      <c r="K32" s="53"/>
      <c r="L32" s="53" t="s">
        <v>2</v>
      </c>
      <c r="M32" s="53"/>
      <c r="N32" s="53" t="s">
        <v>3</v>
      </c>
      <c r="O32" s="53"/>
      <c r="P32" s="53" t="s">
        <v>4</v>
      </c>
      <c r="Q32" s="53"/>
      <c r="R32" s="3"/>
      <c r="S32" s="3"/>
      <c r="T32" s="3"/>
      <c r="U32" s="3"/>
      <c r="V32" s="3"/>
    </row>
    <row r="33" spans="1:22" ht="12.75">
      <c r="A33" s="8"/>
      <c r="B33" s="8"/>
      <c r="C33" s="8"/>
      <c r="D33" s="9" t="s">
        <v>40</v>
      </c>
      <c r="E33" s="10" t="s">
        <v>20</v>
      </c>
      <c r="F33" s="9" t="s">
        <v>40</v>
      </c>
      <c r="G33" s="10" t="s">
        <v>20</v>
      </c>
      <c r="H33" s="9" t="s">
        <v>40</v>
      </c>
      <c r="I33" s="10" t="s">
        <v>20</v>
      </c>
      <c r="J33" s="9" t="s">
        <v>40</v>
      </c>
      <c r="K33" s="10" t="s">
        <v>20</v>
      </c>
      <c r="L33" s="9" t="s">
        <v>40</v>
      </c>
      <c r="M33" s="10" t="s">
        <v>20</v>
      </c>
      <c r="N33" s="9" t="s">
        <v>40</v>
      </c>
      <c r="O33" s="10" t="s">
        <v>20</v>
      </c>
      <c r="P33" s="9" t="s">
        <v>40</v>
      </c>
      <c r="Q33" s="10" t="s">
        <v>20</v>
      </c>
      <c r="R33" s="11"/>
      <c r="S33" s="11"/>
      <c r="T33" s="11"/>
      <c r="U33" s="11"/>
      <c r="V33" s="11"/>
    </row>
    <row r="34" spans="1:22" ht="12.75">
      <c r="A34" s="2"/>
      <c r="B34" s="2"/>
      <c r="C34" s="2"/>
      <c r="D34" s="7" t="s">
        <v>5</v>
      </c>
      <c r="E34" s="12" t="s">
        <v>5</v>
      </c>
      <c r="F34" s="7" t="s">
        <v>5</v>
      </c>
      <c r="G34" s="12" t="s">
        <v>5</v>
      </c>
      <c r="H34" s="7" t="s">
        <v>5</v>
      </c>
      <c r="I34" s="12" t="s">
        <v>5</v>
      </c>
      <c r="J34" s="7" t="s">
        <v>5</v>
      </c>
      <c r="K34" s="12" t="s">
        <v>5</v>
      </c>
      <c r="L34" s="7" t="s">
        <v>5</v>
      </c>
      <c r="M34" s="12" t="s">
        <v>5</v>
      </c>
      <c r="N34" s="7" t="s">
        <v>5</v>
      </c>
      <c r="O34" s="12" t="s">
        <v>5</v>
      </c>
      <c r="P34" s="7" t="s">
        <v>5</v>
      </c>
      <c r="Q34" s="12" t="s">
        <v>5</v>
      </c>
      <c r="R34" s="4"/>
      <c r="S34" s="4"/>
      <c r="T34" s="4"/>
      <c r="U34" s="4"/>
      <c r="V34" s="4"/>
    </row>
    <row r="36" spans="1:22" ht="12.75">
      <c r="A36" s="29" t="s">
        <v>22</v>
      </c>
      <c r="B36" s="29"/>
      <c r="C36" s="29"/>
      <c r="D36" s="17">
        <f>(+'[1]Seg-BS'!$C$26+'[1]Seg-BS'!$C$55)/1000</f>
        <v>13280739.219</v>
      </c>
      <c r="E36" s="40">
        <v>13556206</v>
      </c>
      <c r="F36" s="17">
        <f>(+'[1]Seg-BS'!$E$26+'[1]Seg-BS'!$E$55-'[1]Seg-BS'!$E$20)/1000</f>
        <v>1773139.484</v>
      </c>
      <c r="G36" s="40">
        <v>1620959</v>
      </c>
      <c r="H36" s="17">
        <f>(+'[1]Seg-BS'!$G$26+'[1]Seg-BS'!$G$55)/1000</f>
        <v>184040.234</v>
      </c>
      <c r="I36" s="40">
        <v>76545</v>
      </c>
      <c r="J36" s="17">
        <f>(+'[1]Seg-BS'!$I$26+'[1]Seg-BS'!$I$55)/1000</f>
        <v>77144.019</v>
      </c>
      <c r="K36" s="40">
        <v>84928</v>
      </c>
      <c r="L36" s="17">
        <f>(+'[1]Seg-BS'!$K$26+'[1]Seg-BS'!$K$55-'[1]Seg-BS'!$K$20)/1000</f>
        <v>1240542.511</v>
      </c>
      <c r="M36" s="40">
        <f>1253311</f>
        <v>1253311</v>
      </c>
      <c r="N36" s="17">
        <f>-((L36+D36+F36+H36+J36)-P36)</f>
        <v>-1653823.9579999987</v>
      </c>
      <c r="O36" s="40">
        <f>Q36-M36-K36-I36-G36-E36</f>
        <v>-1190446</v>
      </c>
      <c r="P36" s="17">
        <f>(+'[1]Seg-BS'!$Q$26+'[1]Seg-BS'!$Q$55-'[1]Seg-BS'!$Q$20)/1000</f>
        <v>14901781.509</v>
      </c>
      <c r="Q36" s="18">
        <v>15401503</v>
      </c>
      <c r="R36" s="41"/>
      <c r="S36" s="42"/>
      <c r="T36" s="42"/>
      <c r="U36" s="42"/>
      <c r="V36" s="42"/>
    </row>
    <row r="37" spans="1:22" ht="12.75">
      <c r="A37" s="29" t="s">
        <v>23</v>
      </c>
      <c r="B37" s="29"/>
      <c r="C37" s="29"/>
      <c r="D37" s="30">
        <v>0</v>
      </c>
      <c r="E37" s="31">
        <v>0</v>
      </c>
      <c r="F37" s="43">
        <f>+'[1]Seg-BS'!$E$20/1000</f>
        <v>1218.396</v>
      </c>
      <c r="G37" s="42">
        <v>1493</v>
      </c>
      <c r="H37" s="43">
        <v>0</v>
      </c>
      <c r="I37" s="42">
        <v>0</v>
      </c>
      <c r="J37" s="30">
        <v>0</v>
      </c>
      <c r="K37" s="31">
        <v>0</v>
      </c>
      <c r="L37" s="44">
        <f>+'[1]Seg-BS'!$K$20/1000</f>
        <v>2619.36</v>
      </c>
      <c r="M37" s="18">
        <v>2619</v>
      </c>
      <c r="N37" s="17">
        <f>-((L37+D37+F37+H37+J37)-P37)</f>
        <v>-3117.9420000000005</v>
      </c>
      <c r="O37" s="31">
        <v>-2619</v>
      </c>
      <c r="P37" s="17">
        <f>+'[1]Seg-BS'!$Q$20/1000</f>
        <v>719.814</v>
      </c>
      <c r="Q37" s="18">
        <v>1493</v>
      </c>
      <c r="R37" s="42"/>
      <c r="S37" s="42"/>
      <c r="T37" s="42"/>
      <c r="U37" s="42"/>
      <c r="V37" s="42"/>
    </row>
    <row r="38" spans="1:22" ht="13.5" thickBot="1">
      <c r="A38" s="29" t="s">
        <v>24</v>
      </c>
      <c r="B38" s="29"/>
      <c r="C38" s="29"/>
      <c r="D38" s="38">
        <f aca="true" t="shared" si="2" ref="D38:Q38">+D36+D37</f>
        <v>13280739.219</v>
      </c>
      <c r="E38" s="39">
        <f t="shared" si="2"/>
        <v>13556206</v>
      </c>
      <c r="F38" s="38">
        <f t="shared" si="2"/>
        <v>1774357.88</v>
      </c>
      <c r="G38" s="39">
        <f t="shared" si="2"/>
        <v>1622452</v>
      </c>
      <c r="H38" s="38">
        <f t="shared" si="2"/>
        <v>184040.234</v>
      </c>
      <c r="I38" s="39">
        <f t="shared" si="2"/>
        <v>76545</v>
      </c>
      <c r="J38" s="38">
        <f t="shared" si="2"/>
        <v>77144.019</v>
      </c>
      <c r="K38" s="39">
        <f t="shared" si="2"/>
        <v>84928</v>
      </c>
      <c r="L38" s="38">
        <f t="shared" si="2"/>
        <v>1243161.871</v>
      </c>
      <c r="M38" s="39">
        <f t="shared" si="2"/>
        <v>1255930</v>
      </c>
      <c r="N38" s="38">
        <f>+N36+N37</f>
        <v>-1656941.8999999987</v>
      </c>
      <c r="O38" s="39">
        <f t="shared" si="2"/>
        <v>-1193065</v>
      </c>
      <c r="P38" s="38">
        <f t="shared" si="2"/>
        <v>14902501.322999999</v>
      </c>
      <c r="Q38" s="39">
        <f t="shared" si="2"/>
        <v>15402996</v>
      </c>
      <c r="R38" s="45"/>
      <c r="S38" s="42"/>
      <c r="T38" s="42"/>
      <c r="U38" s="42"/>
      <c r="V38" s="42"/>
    </row>
    <row r="39" spans="1:22" ht="12.75">
      <c r="A39" s="29"/>
      <c r="B39" s="29"/>
      <c r="C39" s="29"/>
      <c r="D39" s="43"/>
      <c r="E39" s="42"/>
      <c r="F39" s="43"/>
      <c r="G39" s="42"/>
      <c r="H39" s="43"/>
      <c r="I39" s="42"/>
      <c r="J39" s="43"/>
      <c r="K39" s="42"/>
      <c r="L39" s="43"/>
      <c r="M39" s="42"/>
      <c r="N39" s="43"/>
      <c r="O39" s="42"/>
      <c r="P39" s="43">
        <v>0</v>
      </c>
      <c r="Q39" s="42"/>
      <c r="R39" s="42"/>
      <c r="S39" s="42"/>
      <c r="T39" s="42"/>
      <c r="U39" s="42"/>
      <c r="V39" s="42"/>
    </row>
    <row r="40" spans="1:22" ht="12.75">
      <c r="A40" s="29" t="s">
        <v>25</v>
      </c>
      <c r="B40" s="29"/>
      <c r="C40" s="29"/>
      <c r="D40" s="17">
        <f>+'[1]Seg-BS'!$C$87/1000</f>
        <v>12156353.476</v>
      </c>
      <c r="E40" s="40">
        <v>12477659</v>
      </c>
      <c r="F40" s="17">
        <f>+'[1]Seg-BS'!$E$87/1000</f>
        <v>248955.856</v>
      </c>
      <c r="G40" s="40">
        <v>235859</v>
      </c>
      <c r="H40" s="17">
        <f>+'[1]Seg-BS'!$G$87/1000</f>
        <v>38753.571</v>
      </c>
      <c r="I40" s="40">
        <v>21117</v>
      </c>
      <c r="J40" s="17">
        <f>+'[1]Seg-BS'!$I$87/1000</f>
        <v>76210.91</v>
      </c>
      <c r="K40" s="40">
        <v>79243</v>
      </c>
      <c r="L40" s="17">
        <f>+'[1]Seg-BS'!$K$87/1000</f>
        <v>7606.788</v>
      </c>
      <c r="M40" s="40">
        <v>8016</v>
      </c>
      <c r="N40" s="17">
        <f>-((L40+D40+F40+H40+J40)-P40)</f>
        <v>-589274.626000002</v>
      </c>
      <c r="O40" s="40">
        <v>-177252</v>
      </c>
      <c r="P40" s="17">
        <f>+('[2]Seg-BS'!$Q$88/1000)-31</f>
        <v>11938605.975</v>
      </c>
      <c r="Q40" s="18">
        <v>12644642</v>
      </c>
      <c r="R40" s="45"/>
      <c r="S40" s="42"/>
      <c r="T40" s="42"/>
      <c r="U40" s="42"/>
      <c r="V40" s="42"/>
    </row>
    <row r="41" spans="1:22" ht="13.5" thickBot="1">
      <c r="A41" s="29" t="s">
        <v>26</v>
      </c>
      <c r="B41" s="29"/>
      <c r="C41" s="29"/>
      <c r="D41" s="38">
        <f aca="true" t="shared" si="3" ref="D41:Q41">+D40</f>
        <v>12156353.476</v>
      </c>
      <c r="E41" s="39">
        <f t="shared" si="3"/>
        <v>12477659</v>
      </c>
      <c r="F41" s="38">
        <f t="shared" si="3"/>
        <v>248955.856</v>
      </c>
      <c r="G41" s="39">
        <f t="shared" si="3"/>
        <v>235859</v>
      </c>
      <c r="H41" s="38">
        <f t="shared" si="3"/>
        <v>38753.571</v>
      </c>
      <c r="I41" s="39">
        <f t="shared" si="3"/>
        <v>21117</v>
      </c>
      <c r="J41" s="38">
        <f t="shared" si="3"/>
        <v>76210.91</v>
      </c>
      <c r="K41" s="39">
        <f t="shared" si="3"/>
        <v>79243</v>
      </c>
      <c r="L41" s="38">
        <f t="shared" si="3"/>
        <v>7606.788</v>
      </c>
      <c r="M41" s="39">
        <f t="shared" si="3"/>
        <v>8016</v>
      </c>
      <c r="N41" s="38">
        <f t="shared" si="3"/>
        <v>-589274.626000002</v>
      </c>
      <c r="O41" s="39">
        <f t="shared" si="3"/>
        <v>-177252</v>
      </c>
      <c r="P41" s="38">
        <f t="shared" si="3"/>
        <v>11938605.975</v>
      </c>
      <c r="Q41" s="39">
        <f t="shared" si="3"/>
        <v>12644642</v>
      </c>
      <c r="R41" s="45"/>
      <c r="S41" s="42"/>
      <c r="T41" s="42"/>
      <c r="U41" s="42"/>
      <c r="V41" s="42"/>
    </row>
    <row r="43" spans="1:22" ht="12.75">
      <c r="A43" s="1" t="s">
        <v>27</v>
      </c>
      <c r="B43" s="2"/>
      <c r="C43" s="2"/>
      <c r="D43" s="3"/>
      <c r="E43" s="4"/>
      <c r="F43" s="3"/>
      <c r="G43" s="4"/>
      <c r="H43" s="3"/>
      <c r="I43" s="4"/>
      <c r="J43" s="3"/>
      <c r="K43" s="4"/>
      <c r="L43" s="3"/>
      <c r="M43" s="4"/>
      <c r="N43" s="3"/>
      <c r="O43" s="4"/>
      <c r="P43" s="3"/>
      <c r="Q43" s="4"/>
      <c r="R43" s="4"/>
      <c r="S43" s="4"/>
      <c r="T43" s="4"/>
      <c r="U43" s="4"/>
      <c r="V43" s="4"/>
    </row>
    <row r="44" spans="1:22" ht="12.75">
      <c r="A44" s="2" t="s">
        <v>28</v>
      </c>
      <c r="B44" s="2"/>
      <c r="C44" s="2"/>
      <c r="D44" s="26">
        <v>9552</v>
      </c>
      <c r="E44" s="27">
        <v>15803</v>
      </c>
      <c r="F44" s="26">
        <v>0</v>
      </c>
      <c r="G44" s="27">
        <v>0</v>
      </c>
      <c r="H44" s="26">
        <v>0</v>
      </c>
      <c r="I44" s="27">
        <v>0</v>
      </c>
      <c r="J44" s="26">
        <v>0</v>
      </c>
      <c r="K44" s="27">
        <v>0</v>
      </c>
      <c r="L44" s="26">
        <v>0</v>
      </c>
      <c r="M44" s="27">
        <v>0</v>
      </c>
      <c r="N44" s="13">
        <v>0</v>
      </c>
      <c r="O44" s="14">
        <v>0</v>
      </c>
      <c r="P44" s="26">
        <f>+D44+F44+H44+J44+L44+N44</f>
        <v>9552</v>
      </c>
      <c r="Q44" s="27">
        <f>+E44+G44+I44+K44+M44+O44</f>
        <v>15803</v>
      </c>
      <c r="R44" s="28"/>
      <c r="S44" s="4"/>
      <c r="T44" s="4"/>
      <c r="U44" s="4"/>
      <c r="V44" s="4"/>
    </row>
    <row r="45" spans="1:22" ht="12.75">
      <c r="A45" s="2" t="s">
        <v>29</v>
      </c>
      <c r="B45" s="2"/>
      <c r="C45" s="2"/>
      <c r="D45" s="26">
        <f>(-'[1]Seg-IS'!$D$20-14744000)/1000</f>
        <v>5879.857</v>
      </c>
      <c r="E45" s="27">
        <v>6584</v>
      </c>
      <c r="F45" s="26">
        <v>2688</v>
      </c>
      <c r="G45" s="27">
        <v>2356</v>
      </c>
      <c r="H45" s="26">
        <v>2</v>
      </c>
      <c r="I45" s="27">
        <v>0</v>
      </c>
      <c r="J45" s="26">
        <v>15527</v>
      </c>
      <c r="K45" s="27">
        <v>15525</v>
      </c>
      <c r="L45" s="26">
        <v>11</v>
      </c>
      <c r="M45" s="27">
        <v>215</v>
      </c>
      <c r="N45" s="13">
        <v>0</v>
      </c>
      <c r="O45" s="14">
        <v>2076</v>
      </c>
      <c r="P45" s="26">
        <f>+D45+F45+H45+J45+L45+N45</f>
        <v>24107.857</v>
      </c>
      <c r="Q45" s="27">
        <f>+E45+G45+I45+K45+M45+O45</f>
        <v>26756</v>
      </c>
      <c r="R45" s="28"/>
      <c r="S45" s="4"/>
      <c r="T45" s="4"/>
      <c r="U45" s="4"/>
      <c r="V45" s="4"/>
    </row>
    <row r="46" spans="1:22" ht="12.75">
      <c r="A46" s="2" t="s">
        <v>30</v>
      </c>
      <c r="B46" s="50"/>
      <c r="C46" s="2"/>
      <c r="D46" s="3"/>
      <c r="E46" s="4"/>
      <c r="F46" s="3"/>
      <c r="G46" s="4"/>
      <c r="H46" s="3"/>
      <c r="I46" s="4"/>
      <c r="J46" s="3"/>
      <c r="K46" s="4"/>
      <c r="L46" s="3"/>
      <c r="M46" s="4"/>
      <c r="N46" s="13"/>
      <c r="O46" s="14"/>
      <c r="P46" s="26"/>
      <c r="Q46" s="4"/>
      <c r="R46" s="4"/>
      <c r="S46" s="4"/>
      <c r="T46" s="4"/>
      <c r="U46" s="4"/>
      <c r="V46" s="4"/>
    </row>
    <row r="47" spans="1:22" ht="12.75">
      <c r="A47" s="2" t="s">
        <v>31</v>
      </c>
      <c r="B47" s="50"/>
      <c r="C47" s="2"/>
      <c r="D47" s="26">
        <f>51099+14744</f>
        <v>65843</v>
      </c>
      <c r="E47" s="27">
        <v>29156</v>
      </c>
      <c r="F47" s="51">
        <v>0</v>
      </c>
      <c r="G47" s="27">
        <v>-1457</v>
      </c>
      <c r="H47" s="26">
        <v>761</v>
      </c>
      <c r="I47" s="27">
        <v>-1220</v>
      </c>
      <c r="J47" s="26">
        <v>0</v>
      </c>
      <c r="K47" s="27">
        <v>0</v>
      </c>
      <c r="L47" s="26">
        <v>0</v>
      </c>
      <c r="M47" s="27">
        <v>0</v>
      </c>
      <c r="N47" s="13">
        <v>0</v>
      </c>
      <c r="O47" s="14">
        <v>0</v>
      </c>
      <c r="P47" s="26">
        <f>+D47+F47+H47+J47+L47+N47</f>
        <v>66604</v>
      </c>
      <c r="Q47" s="27">
        <f>+E47+G47+I47+K47+M47+O47</f>
        <v>26479</v>
      </c>
      <c r="R47" s="28"/>
      <c r="S47" s="4"/>
      <c r="T47" s="4"/>
      <c r="U47" s="4"/>
      <c r="V47" s="4"/>
    </row>
    <row r="49" spans="1:22" ht="12.75">
      <c r="A49" s="6" t="s">
        <v>32</v>
      </c>
      <c r="B49" s="2"/>
      <c r="C49" s="2"/>
      <c r="D49" s="3"/>
      <c r="E49" s="4"/>
      <c r="F49" s="3"/>
      <c r="G49" s="4"/>
      <c r="H49" s="3"/>
      <c r="I49" s="4"/>
      <c r="J49" s="3"/>
      <c r="K49" s="4"/>
      <c r="L49" s="3"/>
      <c r="M49" s="4"/>
      <c r="N49" s="3"/>
      <c r="O49" s="4"/>
      <c r="P49" s="3"/>
      <c r="Q49" s="4"/>
      <c r="R49" s="4"/>
      <c r="S49" s="4"/>
      <c r="T49" s="4"/>
      <c r="U49" s="4"/>
      <c r="V49" s="4"/>
    </row>
    <row r="50" spans="1:22" ht="12.75">
      <c r="A50" s="1"/>
      <c r="B50" s="1"/>
      <c r="C50" s="1"/>
      <c r="D50" s="52" t="s">
        <v>33</v>
      </c>
      <c r="E50" s="52"/>
      <c r="F50" s="52" t="s">
        <v>28</v>
      </c>
      <c r="G50" s="52"/>
      <c r="H50" s="52" t="s">
        <v>22</v>
      </c>
      <c r="I50" s="52"/>
      <c r="J50" s="3"/>
      <c r="K50" s="4"/>
      <c r="L50" s="3"/>
      <c r="M50" s="4"/>
      <c r="N50" s="3"/>
      <c r="O50" s="4"/>
      <c r="P50" s="3"/>
      <c r="Q50" s="4"/>
      <c r="R50" s="3"/>
      <c r="S50" s="3"/>
      <c r="T50" s="3"/>
      <c r="U50" s="3"/>
      <c r="V50" s="3"/>
    </row>
    <row r="51" spans="1:22" ht="12.75">
      <c r="A51" s="1"/>
      <c r="B51" s="1"/>
      <c r="C51" s="1"/>
      <c r="D51" s="52"/>
      <c r="E51" s="52"/>
      <c r="F51" s="52"/>
      <c r="G51" s="52"/>
      <c r="H51" s="52"/>
      <c r="I51" s="52"/>
      <c r="J51" s="1"/>
      <c r="K51" s="2"/>
      <c r="L51" s="3"/>
      <c r="M51" s="4"/>
      <c r="N51" s="3"/>
      <c r="O51" s="4"/>
      <c r="P51" s="3"/>
      <c r="Q51" s="4"/>
      <c r="R51" s="3"/>
      <c r="S51" s="3"/>
      <c r="T51" s="3"/>
      <c r="U51" s="3"/>
      <c r="V51" s="3"/>
    </row>
    <row r="52" spans="1:22" ht="12.75">
      <c r="A52" s="46"/>
      <c r="B52" s="46"/>
      <c r="C52" s="46"/>
      <c r="D52" s="9" t="s">
        <v>38</v>
      </c>
      <c r="E52" s="10" t="s">
        <v>39</v>
      </c>
      <c r="F52" s="9" t="s">
        <v>38</v>
      </c>
      <c r="G52" s="10" t="s">
        <v>39</v>
      </c>
      <c r="H52" s="9" t="s">
        <v>40</v>
      </c>
      <c r="I52" s="10" t="s">
        <v>20</v>
      </c>
      <c r="J52" s="46"/>
      <c r="K52" s="8"/>
      <c r="L52" s="47"/>
      <c r="M52" s="11"/>
      <c r="N52" s="47"/>
      <c r="O52" s="11"/>
      <c r="P52" s="47"/>
      <c r="Q52" s="11"/>
      <c r="R52" s="47"/>
      <c r="S52" s="47"/>
      <c r="T52" s="47"/>
      <c r="U52" s="47"/>
      <c r="V52" s="47"/>
    </row>
    <row r="53" spans="1:22" ht="12.75">
      <c r="A53" s="1"/>
      <c r="B53" s="1"/>
      <c r="C53" s="1"/>
      <c r="D53" s="7" t="s">
        <v>5</v>
      </c>
      <c r="E53" s="12" t="s">
        <v>5</v>
      </c>
      <c r="F53" s="7" t="s">
        <v>5</v>
      </c>
      <c r="G53" s="12" t="s">
        <v>5</v>
      </c>
      <c r="H53" s="7" t="s">
        <v>5</v>
      </c>
      <c r="I53" s="12" t="s">
        <v>5</v>
      </c>
      <c r="J53" s="1"/>
      <c r="K53" s="2"/>
      <c r="L53" s="3"/>
      <c r="M53" s="4"/>
      <c r="N53" s="3"/>
      <c r="O53" s="4"/>
      <c r="P53" s="3"/>
      <c r="Q53" s="4"/>
      <c r="R53" s="3"/>
      <c r="S53" s="3"/>
      <c r="T53" s="3"/>
      <c r="U53" s="3"/>
      <c r="V53" s="3"/>
    </row>
    <row r="54" spans="1:22" ht="12.75">
      <c r="A54" s="1"/>
      <c r="B54" s="1"/>
      <c r="C54" s="1"/>
      <c r="D54" s="7"/>
      <c r="E54" s="12"/>
      <c r="F54" s="3"/>
      <c r="G54" s="4"/>
      <c r="H54" s="3"/>
      <c r="I54" s="4"/>
      <c r="J54" s="1"/>
      <c r="K54" s="2"/>
      <c r="L54" s="3"/>
      <c r="M54" s="4"/>
      <c r="N54" s="3"/>
      <c r="O54" s="4"/>
      <c r="P54" s="3"/>
      <c r="Q54" s="4"/>
      <c r="R54" s="3"/>
      <c r="S54" s="3"/>
      <c r="T54" s="3"/>
      <c r="U54" s="3"/>
      <c r="V54" s="3"/>
    </row>
    <row r="55" spans="1:22" ht="12.75">
      <c r="A55" s="48" t="s">
        <v>34</v>
      </c>
      <c r="B55" s="49"/>
      <c r="C55" s="2"/>
      <c r="D55" s="13">
        <f>+P17-D56</f>
        <v>275041.266</v>
      </c>
      <c r="E55" s="14">
        <f>+Q19-E56</f>
        <v>193547</v>
      </c>
      <c r="F55" s="13">
        <v>9552</v>
      </c>
      <c r="G55" s="14">
        <v>15803</v>
      </c>
      <c r="H55" s="13">
        <f>+P38-H56</f>
        <v>14835868.322999999</v>
      </c>
      <c r="I55" s="18">
        <f>+Q38-I56</f>
        <v>15360205</v>
      </c>
      <c r="J55" s="2"/>
      <c r="K55" s="2"/>
      <c r="L55" s="3"/>
      <c r="M55" s="4"/>
      <c r="N55" s="3"/>
      <c r="O55" s="4"/>
      <c r="P55" s="3"/>
      <c r="Q55" s="4"/>
      <c r="R55" s="4"/>
      <c r="S55" s="4"/>
      <c r="T55" s="4"/>
      <c r="U55" s="4"/>
      <c r="V55" s="4"/>
    </row>
    <row r="56" spans="1:22" ht="12.75">
      <c r="A56" s="48" t="s">
        <v>41</v>
      </c>
      <c r="B56" s="49"/>
      <c r="C56" s="2"/>
      <c r="D56" s="30">
        <v>5014</v>
      </c>
      <c r="E56" s="31">
        <v>5740</v>
      </c>
      <c r="F56" s="30">
        <v>0</v>
      </c>
      <c r="G56" s="31">
        <v>0</v>
      </c>
      <c r="H56" s="30">
        <v>66633</v>
      </c>
      <c r="I56" s="33">
        <v>42791</v>
      </c>
      <c r="J56" s="2"/>
      <c r="K56" s="2"/>
      <c r="L56" s="3"/>
      <c r="M56" s="4"/>
      <c r="N56" s="3"/>
      <c r="O56" s="4"/>
      <c r="P56" s="3"/>
      <c r="Q56" s="4"/>
      <c r="R56" s="4"/>
      <c r="S56" s="4"/>
      <c r="T56" s="4"/>
      <c r="U56" s="4"/>
      <c r="V56" s="4"/>
    </row>
    <row r="57" spans="1:22" ht="12.75">
      <c r="A57" s="48"/>
      <c r="B57" s="49"/>
      <c r="C57" s="2"/>
      <c r="D57" s="26">
        <f aca="true" t="shared" si="4" ref="D57:I57">+D55+D56</f>
        <v>280055.266</v>
      </c>
      <c r="E57" s="27">
        <f t="shared" si="4"/>
        <v>199287</v>
      </c>
      <c r="F57" s="26">
        <f t="shared" si="4"/>
        <v>9552</v>
      </c>
      <c r="G57" s="27">
        <f t="shared" si="4"/>
        <v>15803</v>
      </c>
      <c r="H57" s="26">
        <f t="shared" si="4"/>
        <v>14902501.322999999</v>
      </c>
      <c r="I57" s="27">
        <f t="shared" si="4"/>
        <v>15402996</v>
      </c>
      <c r="J57" s="2"/>
      <c r="K57" s="2"/>
      <c r="L57" s="3"/>
      <c r="M57" s="4"/>
      <c r="N57" s="3"/>
      <c r="O57" s="4"/>
      <c r="P57" s="3"/>
      <c r="Q57" s="4"/>
      <c r="R57" s="4"/>
      <c r="S57" s="4"/>
      <c r="T57" s="4"/>
      <c r="U57" s="4"/>
      <c r="V57" s="4"/>
    </row>
    <row r="59" spans="4:7" ht="12.75">
      <c r="D59" s="40"/>
      <c r="E59" s="40"/>
      <c r="F59" s="17"/>
      <c r="G59" s="40"/>
    </row>
  </sheetData>
  <mergeCells count="17">
    <mergeCell ref="N9:O9"/>
    <mergeCell ref="P9:Q9"/>
    <mergeCell ref="D32:E32"/>
    <mergeCell ref="F32:G32"/>
    <mergeCell ref="H32:I32"/>
    <mergeCell ref="J32:K32"/>
    <mergeCell ref="L32:M32"/>
    <mergeCell ref="N32:O32"/>
    <mergeCell ref="P32:Q32"/>
    <mergeCell ref="D9:E9"/>
    <mergeCell ref="D50:E51"/>
    <mergeCell ref="F50:G51"/>
    <mergeCell ref="H50:I51"/>
    <mergeCell ref="L9:M9"/>
    <mergeCell ref="F9:G9"/>
    <mergeCell ref="H9:I9"/>
    <mergeCell ref="J9:K9"/>
  </mergeCells>
  <printOptions horizontalCentered="1"/>
  <pageMargins left="0.22" right="0.4" top="0.46" bottom="0.42" header="0.3" footer="0.2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Islam Malaysia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Islam Malaysia Berhad</dc:creator>
  <cp:keywords/>
  <dc:description/>
  <cp:lastModifiedBy>suzlina</cp:lastModifiedBy>
  <cp:lastPrinted>2003-02-26T08:55:06Z</cp:lastPrinted>
  <dcterms:created xsi:type="dcterms:W3CDTF">2002-11-13T00:59:53Z</dcterms:created>
  <dcterms:modified xsi:type="dcterms:W3CDTF">2003-02-27T07:42:07Z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